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720" activeTab="0"/>
  </bookViews>
  <sheets>
    <sheet name="فیش حقوقی شرکت " sheetId="1" r:id="rId1"/>
    <sheet name="مشخصات کارکنان شرکت " sheetId="2" r:id="rId2"/>
  </sheets>
  <definedNames>
    <definedName name="_xlnm._FilterDatabase" localSheetId="1" hidden="1">'مشخصات کارکنان شرکت '!$A$1:$N$1</definedName>
  </definedNames>
  <calcPr fullCalcOnLoad="1"/>
</workbook>
</file>

<file path=xl/comments1.xml><?xml version="1.0" encoding="utf-8"?>
<comments xmlns="http://schemas.openxmlformats.org/spreadsheetml/2006/main">
  <authors>
    <author>ya ali</author>
  </authors>
  <commentList>
    <comment ref="E10" authorId="0">
      <text>
        <r>
          <rPr>
            <b/>
            <sz val="9"/>
            <rFont val="Tahoma"/>
            <family val="2"/>
          </rPr>
          <t>فرض میکنیم هیچ یک از پرسنل شرکت آیسان حقوق بالای 50،000،000 ریال ندارد. بنابراین فقط درصد طبقه اول مالیات محاسبه شده است
معافیت حقوق سال 99 ماهانه 30،000،000 ریال.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<sst xmlns="http://schemas.openxmlformats.org/spreadsheetml/2006/main" count="56" uniqueCount="48">
  <si>
    <t>غیبت</t>
  </si>
  <si>
    <t>حق مسکن</t>
  </si>
  <si>
    <t>حق اولاد</t>
  </si>
  <si>
    <t>اضافه کاری</t>
  </si>
  <si>
    <t>تعداد اولاد</t>
  </si>
  <si>
    <t>مساعده</t>
  </si>
  <si>
    <t>شماره کارمندی</t>
  </si>
  <si>
    <t>تاریخ صدور</t>
  </si>
  <si>
    <t>نام و نام خانوادگی</t>
  </si>
  <si>
    <t>محمد حسینی</t>
  </si>
  <si>
    <t>تعداد فرزند</t>
  </si>
  <si>
    <t>وضعیت تأهل</t>
  </si>
  <si>
    <t>متاهل</t>
  </si>
  <si>
    <t>تعداد روز کارکرد</t>
  </si>
  <si>
    <t>ساعات اضافه کاری</t>
  </si>
  <si>
    <t>حقوق و مزایا</t>
  </si>
  <si>
    <t>وام</t>
  </si>
  <si>
    <t>مالیات بر حقوق</t>
  </si>
  <si>
    <t>سایر کسورات</t>
  </si>
  <si>
    <t>تعداد روز غیبت</t>
  </si>
  <si>
    <t>مشخصات کارکرد پرسنل</t>
  </si>
  <si>
    <t>جمع حقوق و مزایای مشمول مالیات</t>
  </si>
  <si>
    <t>کدپرسنلی</t>
  </si>
  <si>
    <t xml:space="preserve">تعداد روز کارکرد </t>
  </si>
  <si>
    <t>تاریخ استخدام</t>
  </si>
  <si>
    <t>حقوق پایه روزانه</t>
  </si>
  <si>
    <t>حقوق ماهیانه</t>
  </si>
  <si>
    <t xml:space="preserve">کمک هزینه اقلام مصرفی خانوار </t>
  </si>
  <si>
    <t xml:space="preserve">حق ماموریت </t>
  </si>
  <si>
    <t>کل حقوق و مزایا</t>
  </si>
  <si>
    <t>ساعات مرخصی استفاده نشده</t>
  </si>
  <si>
    <t>سابقه خدمت به ماه</t>
  </si>
  <si>
    <t>ماه مورد نظر</t>
  </si>
  <si>
    <t>1399/02/31</t>
  </si>
  <si>
    <t>حق ماموریت</t>
  </si>
  <si>
    <t>تعداد روز ماموریت</t>
  </si>
  <si>
    <t>جمع حقوق و مزایای مشمول بیمه</t>
  </si>
  <si>
    <t>1399/01/01</t>
  </si>
  <si>
    <t>علی محمدی</t>
  </si>
  <si>
    <t>30 ماه</t>
  </si>
  <si>
    <t>27 ماه</t>
  </si>
  <si>
    <t>1399/01/10</t>
  </si>
  <si>
    <t>تعداد روز کامل ماه 30 یا 31 یا 29 روز</t>
  </si>
  <si>
    <t>کسورات و خالص قابل پرداخت</t>
  </si>
  <si>
    <t>خالص قابل پرداخت - ریال</t>
  </si>
  <si>
    <t>فیش حقوقی شرکت ***</t>
  </si>
  <si>
    <t>7%سهم بیمه پرسنل</t>
  </si>
  <si>
    <t>مرخصی استفاده نشده (ساعت)</t>
  </si>
</sst>
</file>

<file path=xl/styles.xml><?xml version="1.0" encoding="utf-8"?>
<styleSheet xmlns="http://schemas.openxmlformats.org/spreadsheetml/2006/main">
  <numFmts count="1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_ * #,##0.00_-_ ;_ * #,##0.00\-_ ;_ * &quot;-&quot;??_-_ ;_ @_ "/>
    <numFmt numFmtId="165" formatCode="_ * #,##0_-_ ;_ * #,##0\-_ ;_ * &quot;-&quot;??_-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2  Nazanin"/>
      <family val="0"/>
    </font>
    <font>
      <b/>
      <sz val="11"/>
      <color indexed="8"/>
      <name val="2  Nazanin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2 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2  Nazanin"/>
      <family val="0"/>
    </font>
    <font>
      <sz val="8"/>
      <name val="Segoe U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2  Nazanin"/>
      <family val="0"/>
    </font>
    <font>
      <b/>
      <sz val="11"/>
      <color theme="1"/>
      <name val="2  Nazanin"/>
      <family val="0"/>
    </font>
    <font>
      <b/>
      <sz val="16"/>
      <color theme="1"/>
      <name val="2  Nazanin"/>
      <family val="0"/>
    </font>
    <font>
      <b/>
      <sz val="10"/>
      <color theme="1"/>
      <name val="2  Nazanin"/>
      <family val="0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65" fontId="45" fillId="0" borderId="0" xfId="42" applyNumberFormat="1" applyFont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165" fontId="46" fillId="11" borderId="10" xfId="42" applyNumberFormat="1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center" vertical="center"/>
      <protection locked="0"/>
    </xf>
    <xf numFmtId="165" fontId="46" fillId="0" borderId="0" xfId="42" applyNumberFormat="1" applyFont="1" applyFill="1" applyAlignment="1" applyProtection="1">
      <alignment horizontal="center" vertical="center"/>
      <protection locked="0"/>
    </xf>
    <xf numFmtId="0" fontId="46" fillId="5" borderId="10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165" fontId="46" fillId="0" borderId="0" xfId="0" applyNumberFormat="1" applyFont="1" applyFill="1" applyAlignment="1" applyProtection="1">
      <alignment horizontal="center" vertical="center"/>
      <protection locked="0"/>
    </xf>
    <xf numFmtId="165" fontId="46" fillId="0" borderId="0" xfId="42" applyNumberFormat="1" applyFont="1" applyFill="1" applyBorder="1" applyAlignment="1" applyProtection="1">
      <alignment horizontal="center" vertical="center"/>
      <protection locked="0"/>
    </xf>
    <xf numFmtId="0" fontId="47" fillId="5" borderId="12" xfId="0" applyFont="1" applyFill="1" applyBorder="1" applyAlignment="1" applyProtection="1">
      <alignment horizontal="center" vertical="center" wrapText="1"/>
      <protection locked="0"/>
    </xf>
    <xf numFmtId="0" fontId="47" fillId="5" borderId="13" xfId="0" applyFont="1" applyFill="1" applyBorder="1" applyAlignment="1" applyProtection="1">
      <alignment horizontal="center" vertical="center" wrapText="1"/>
      <protection locked="0"/>
    </xf>
    <xf numFmtId="0" fontId="47" fillId="5" borderId="14" xfId="0" applyFont="1" applyFill="1" applyBorder="1" applyAlignment="1" applyProtection="1">
      <alignment horizontal="center" vertical="center" wrapText="1"/>
      <protection locked="0"/>
    </xf>
    <xf numFmtId="0" fontId="47" fillId="33" borderId="12" xfId="0" applyFont="1" applyFill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0" fontId="48" fillId="5" borderId="10" xfId="0" applyFont="1" applyFill="1" applyBorder="1" applyAlignment="1" applyProtection="1">
      <alignment horizontal="center" vertical="center" wrapText="1"/>
      <protection locked="0"/>
    </xf>
    <xf numFmtId="165" fontId="49" fillId="5" borderId="15" xfId="42" applyNumberFormat="1" applyFont="1" applyFill="1" applyBorder="1" applyAlignment="1" applyProtection="1">
      <alignment horizontal="center" vertical="center" wrapText="1"/>
      <protection locked="0"/>
    </xf>
    <xf numFmtId="165" fontId="49" fillId="33" borderId="16" xfId="42" applyNumberFormat="1" applyFont="1" applyFill="1" applyBorder="1" applyAlignment="1" applyProtection="1">
      <alignment vertical="center" wrapText="1"/>
      <protection locked="0"/>
    </xf>
    <xf numFmtId="165" fontId="49" fillId="33" borderId="0" xfId="42" applyNumberFormat="1" applyFont="1" applyFill="1" applyAlignment="1" applyProtection="1">
      <alignment vertical="center"/>
      <protection locked="0"/>
    </xf>
    <xf numFmtId="0" fontId="49" fillId="5" borderId="17" xfId="0" applyFont="1" applyFill="1" applyBorder="1" applyAlignment="1" applyProtection="1">
      <alignment horizontal="center" vertical="center"/>
      <protection locked="0"/>
    </xf>
    <xf numFmtId="0" fontId="49" fillId="5" borderId="18" xfId="0" applyFont="1" applyFill="1" applyBorder="1" applyAlignment="1" applyProtection="1">
      <alignment horizontal="center" vertical="center"/>
      <protection locked="0"/>
    </xf>
    <xf numFmtId="165" fontId="49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5" xfId="0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 locked="0"/>
    </xf>
    <xf numFmtId="0" fontId="50" fillId="5" borderId="17" xfId="0" applyFont="1" applyFill="1" applyBorder="1" applyAlignment="1" applyProtection="1">
      <alignment horizontal="center" vertical="center" wrapText="1"/>
      <protection locked="0"/>
    </xf>
    <xf numFmtId="165" fontId="50" fillId="33" borderId="15" xfId="42" applyNumberFormat="1" applyFont="1" applyFill="1" applyBorder="1" applyAlignment="1" applyProtection="1">
      <alignment horizontal="center" vertical="center" wrapText="1"/>
      <protection hidden="1"/>
    </xf>
    <xf numFmtId="0" fontId="50" fillId="5" borderId="18" xfId="0" applyFont="1" applyFill="1" applyBorder="1" applyAlignment="1" applyProtection="1">
      <alignment horizontal="center" vertical="center" wrapText="1"/>
      <protection locked="0"/>
    </xf>
    <xf numFmtId="0" fontId="50" fillId="33" borderId="15" xfId="0" applyFont="1" applyFill="1" applyBorder="1" applyAlignment="1" applyProtection="1">
      <alignment horizontal="center" vertical="center"/>
      <protection hidden="1"/>
    </xf>
    <xf numFmtId="0" fontId="50" fillId="33" borderId="18" xfId="0" applyFont="1" applyFill="1" applyBorder="1" applyAlignment="1" applyProtection="1">
      <alignment horizontal="center" vertical="center"/>
      <protection hidden="1"/>
    </xf>
    <xf numFmtId="0" fontId="50" fillId="33" borderId="15" xfId="0" applyFont="1" applyFill="1" applyBorder="1" applyAlignment="1" applyProtection="1">
      <alignment horizontal="center" vertical="center" wrapText="1"/>
      <protection hidden="1"/>
    </xf>
    <xf numFmtId="165" fontId="50" fillId="5" borderId="15" xfId="42" applyNumberFormat="1" applyFont="1" applyFill="1" applyBorder="1" applyAlignment="1" applyProtection="1">
      <alignment horizontal="center" vertical="center" wrapText="1"/>
      <protection locked="0"/>
    </xf>
    <xf numFmtId="165" fontId="50" fillId="5" borderId="20" xfId="42" applyNumberFormat="1" applyFont="1" applyFill="1" applyBorder="1" applyAlignment="1" applyProtection="1">
      <alignment horizontal="center" vertical="center" wrapText="1"/>
      <protection locked="0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0" fillId="5" borderId="19" xfId="0" applyFont="1" applyFill="1" applyBorder="1" applyAlignment="1" applyProtection="1">
      <alignment horizontal="center" vertical="center" wrapText="1"/>
      <protection locked="0"/>
    </xf>
    <xf numFmtId="0" fontId="50" fillId="33" borderId="19" xfId="0" applyFont="1" applyFill="1" applyBorder="1" applyAlignment="1" applyProtection="1">
      <alignment horizontal="center" vertical="center"/>
      <protection hidden="1"/>
    </xf>
    <xf numFmtId="0" fontId="50" fillId="5" borderId="21" xfId="0" applyFont="1" applyFill="1" applyBorder="1" applyAlignment="1" applyProtection="1">
      <alignment horizontal="center" vertical="center" wrapText="1"/>
      <protection locked="0"/>
    </xf>
    <xf numFmtId="0" fontId="50" fillId="5" borderId="17" xfId="0" applyFont="1" applyFill="1" applyBorder="1" applyAlignment="1" applyProtection="1">
      <alignment horizontal="center" vertical="center" wrapText="1"/>
      <protection locked="0"/>
    </xf>
    <xf numFmtId="0" fontId="50" fillId="5" borderId="22" xfId="0" applyFont="1" applyFill="1" applyBorder="1" applyAlignment="1" applyProtection="1">
      <alignment horizontal="center" vertical="center" wrapText="1"/>
      <protection locked="0"/>
    </xf>
    <xf numFmtId="0" fontId="50" fillId="5" borderId="18" xfId="0" applyFont="1" applyFill="1" applyBorder="1" applyAlignment="1" applyProtection="1">
      <alignment horizontal="center" vertical="center" wrapText="1"/>
      <protection locked="0"/>
    </xf>
    <xf numFmtId="0" fontId="50" fillId="33" borderId="23" xfId="0" applyFont="1" applyFill="1" applyBorder="1" applyAlignment="1" applyProtection="1">
      <alignment horizontal="right" vertical="center" wrapText="1"/>
      <protection locked="0"/>
    </xf>
    <xf numFmtId="0" fontId="50" fillId="33" borderId="24" xfId="0" applyFont="1" applyFill="1" applyBorder="1" applyAlignment="1" applyProtection="1">
      <alignment horizontal="right" vertical="center" wrapText="1"/>
      <protection locked="0"/>
    </xf>
    <xf numFmtId="165" fontId="50" fillId="33" borderId="25" xfId="42" applyNumberFormat="1" applyFont="1" applyFill="1" applyBorder="1" applyAlignment="1" applyProtection="1">
      <alignment vertical="center" wrapText="1"/>
      <protection hidden="1"/>
    </xf>
    <xf numFmtId="0" fontId="50" fillId="33" borderId="26" xfId="0" applyFont="1" applyFill="1" applyBorder="1" applyAlignment="1" applyProtection="1">
      <alignment vertical="center"/>
      <protection locked="0"/>
    </xf>
    <xf numFmtId="0" fontId="50" fillId="33" borderId="27" xfId="0" applyFont="1" applyFill="1" applyBorder="1" applyAlignment="1" applyProtection="1">
      <alignment vertical="center"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 vertical="center"/>
      <protection locked="0"/>
    </xf>
    <xf numFmtId="165" fontId="50" fillId="33" borderId="16" xfId="42" applyNumberFormat="1" applyFont="1" applyFill="1" applyBorder="1" applyAlignment="1" applyProtection="1">
      <alignment vertical="center" wrapText="1"/>
      <protection locked="0"/>
    </xf>
    <xf numFmtId="0" fontId="50" fillId="33" borderId="16" xfId="0" applyFont="1" applyFill="1" applyBorder="1" applyAlignment="1" applyProtection="1">
      <alignment vertical="center"/>
      <protection locked="0"/>
    </xf>
    <xf numFmtId="0" fontId="50" fillId="33" borderId="29" xfId="0" applyFont="1" applyFill="1" applyBorder="1" applyAlignment="1" applyProtection="1">
      <alignment vertical="center"/>
      <protection locked="0"/>
    </xf>
    <xf numFmtId="0" fontId="50" fillId="33" borderId="25" xfId="0" applyFont="1" applyFill="1" applyBorder="1" applyAlignment="1" applyProtection="1">
      <alignment vertical="center"/>
      <protection locked="0"/>
    </xf>
    <xf numFmtId="0" fontId="50" fillId="33" borderId="23" xfId="0" applyFont="1" applyFill="1" applyBorder="1" applyAlignment="1" applyProtection="1">
      <alignment vertical="center"/>
      <protection locked="0"/>
    </xf>
    <xf numFmtId="0" fontId="50" fillId="33" borderId="25" xfId="0" applyFont="1" applyFill="1" applyBorder="1" applyAlignment="1" applyProtection="1">
      <alignment horizontal="right" vertical="center"/>
      <protection locked="0"/>
    </xf>
    <xf numFmtId="0" fontId="50" fillId="33" borderId="23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vertical="center"/>
      <protection locked="0"/>
    </xf>
    <xf numFmtId="0" fontId="50" fillId="33" borderId="31" xfId="0" applyFont="1" applyFill="1" applyBorder="1" applyAlignment="1" applyProtection="1">
      <alignment vertical="center"/>
      <protection locked="0"/>
    </xf>
    <xf numFmtId="0" fontId="50" fillId="33" borderId="32" xfId="0" applyFont="1" applyFill="1" applyBorder="1" applyAlignment="1" applyProtection="1">
      <alignment vertical="center"/>
      <protection locked="0"/>
    </xf>
    <xf numFmtId="0" fontId="50" fillId="33" borderId="33" xfId="0" applyFont="1" applyFill="1" applyBorder="1" applyAlignment="1" applyProtection="1">
      <alignment vertical="center"/>
      <protection locked="0"/>
    </xf>
    <xf numFmtId="0" fontId="50" fillId="33" borderId="34" xfId="0" applyFont="1" applyFill="1" applyBorder="1" applyAlignment="1" applyProtection="1">
      <alignment horizontal="right" vertical="center"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35" xfId="0" applyFont="1" applyFill="1" applyBorder="1" applyAlignment="1" applyProtection="1">
      <alignment vertical="center" wrapText="1"/>
      <protection locked="0"/>
    </xf>
    <xf numFmtId="0" fontId="52" fillId="5" borderId="17" xfId="0" applyFont="1" applyFill="1" applyBorder="1" applyAlignment="1" applyProtection="1">
      <alignment horizontal="center" vertical="center" wrapText="1"/>
      <protection locked="0"/>
    </xf>
    <xf numFmtId="165" fontId="51" fillId="33" borderId="36" xfId="0" applyNumberFormat="1" applyFont="1" applyFill="1" applyBorder="1" applyAlignment="1" applyProtection="1">
      <alignment vertical="center" wrapText="1"/>
      <protection locked="0"/>
    </xf>
    <xf numFmtId="165" fontId="51" fillId="33" borderId="37" xfId="0" applyNumberFormat="1" applyFont="1" applyFill="1" applyBorder="1" applyAlignment="1" applyProtection="1">
      <alignment vertical="center" wrapText="1"/>
      <protection locked="0"/>
    </xf>
    <xf numFmtId="165" fontId="51" fillId="33" borderId="37" xfId="0" applyNumberFormat="1" applyFont="1" applyFill="1" applyBorder="1" applyAlignment="1" applyProtection="1">
      <alignment vertical="center" wrapText="1"/>
      <protection hidden="1"/>
    </xf>
    <xf numFmtId="0" fontId="51" fillId="33" borderId="37" xfId="0" applyFont="1" applyFill="1" applyBorder="1" applyAlignment="1" applyProtection="1">
      <alignment vertical="center" wrapText="1"/>
      <protection locked="0"/>
    </xf>
    <xf numFmtId="0" fontId="51" fillId="33" borderId="37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>
      <alignment horizontal="center" vertical="center"/>
    </xf>
    <xf numFmtId="165" fontId="46" fillId="33" borderId="10" xfId="42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3:J20"/>
  <sheetViews>
    <sheetView rightToLeft="1" tabSelected="1" zoomScalePageLayoutView="0" workbookViewId="0" topLeftCell="A1">
      <selection activeCell="J5" sqref="J5"/>
    </sheetView>
  </sheetViews>
  <sheetFormatPr defaultColWidth="8.8515625" defaultRowHeight="15"/>
  <cols>
    <col min="1" max="1" width="20.140625" style="6" customWidth="1"/>
    <col min="2" max="2" width="13.8515625" style="6" customWidth="1"/>
    <col min="3" max="4" width="13.8515625" style="7" customWidth="1"/>
    <col min="5" max="7" width="13.8515625" style="6" customWidth="1"/>
    <col min="8" max="8" width="8.8515625" style="6" customWidth="1"/>
    <col min="9" max="9" width="15.7109375" style="6" customWidth="1"/>
    <col min="10" max="10" width="11.8515625" style="6" customWidth="1"/>
    <col min="11" max="14" width="15.7109375" style="6" customWidth="1"/>
    <col min="15" max="16384" width="8.8515625" style="6" customWidth="1"/>
  </cols>
  <sheetData>
    <row r="1" ht="14.25"/>
    <row r="2" ht="15" thickBot="1"/>
    <row r="3" spans="2:7" ht="21.75" thickBot="1" thickTop="1">
      <c r="B3" s="12" t="s">
        <v>45</v>
      </c>
      <c r="C3" s="13"/>
      <c r="D3" s="13"/>
      <c r="E3" s="13"/>
      <c r="F3" s="13"/>
      <c r="G3" s="14"/>
    </row>
    <row r="4" spans="2:7" ht="33" customHeight="1" thickBot="1" thickTop="1">
      <c r="B4" s="15" t="s">
        <v>20</v>
      </c>
      <c r="C4" s="16"/>
      <c r="D4" s="16"/>
      <c r="E4" s="16"/>
      <c r="F4" s="16"/>
      <c r="G4" s="17"/>
    </row>
    <row r="5" spans="2:10" ht="52.5" thickBot="1" thickTop="1">
      <c r="B5" s="25" t="s">
        <v>22</v>
      </c>
      <c r="C5" s="25"/>
      <c r="D5" s="25"/>
      <c r="E5" s="26">
        <v>101</v>
      </c>
      <c r="F5" s="26"/>
      <c r="G5" s="26"/>
      <c r="I5" s="18" t="s">
        <v>42</v>
      </c>
      <c r="J5" s="8">
        <v>31</v>
      </c>
    </row>
    <row r="6" spans="2:7" ht="24" thickBot="1" thickTop="1">
      <c r="B6" s="27" t="s">
        <v>8</v>
      </c>
      <c r="C6" s="28" t="str">
        <f>VLOOKUP(E5,'مشخصات کارکنان شرکت '!A:O,3)</f>
        <v>محمد حسینی</v>
      </c>
      <c r="D6" s="29" t="s">
        <v>13</v>
      </c>
      <c r="E6" s="30">
        <f>VLOOKUP(E5,'مشخصات کارکنان شرکت '!A:O,4)</f>
        <v>31</v>
      </c>
      <c r="F6" s="29" t="s">
        <v>7</v>
      </c>
      <c r="G6" s="31" t="str">
        <f>VLOOKUP(E5,'مشخصات کارکنان شرکت '!A:O,2)</f>
        <v>1399/02/31</v>
      </c>
    </row>
    <row r="7" spans="2:7" ht="22.5" thickBot="1" thickTop="1">
      <c r="B7" s="63" t="s">
        <v>47</v>
      </c>
      <c r="C7" s="32">
        <f>VLOOKUP(E5,'مشخصات کارکنان شرکت '!A:O,9)</f>
        <v>4</v>
      </c>
      <c r="D7" s="33" t="s">
        <v>10</v>
      </c>
      <c r="E7" s="32">
        <f>VLOOKUP(E5,'مشخصات کارکنان شرکت '!A:O,6)</f>
        <v>0</v>
      </c>
      <c r="F7" s="29" t="s">
        <v>11</v>
      </c>
      <c r="G7" s="31" t="str">
        <f>VLOOKUP(E5,'مشخصات کارکنان شرکت '!A:O,7)</f>
        <v>متاهل</v>
      </c>
    </row>
    <row r="8" spans="2:7" ht="24" thickBot="1" thickTop="1">
      <c r="B8" s="34" t="s">
        <v>14</v>
      </c>
      <c r="C8" s="35">
        <f>VLOOKUP(E5,'مشخصات کارکنان شرکت '!A:O,8)</f>
        <v>33</v>
      </c>
      <c r="D8" s="36" t="s">
        <v>19</v>
      </c>
      <c r="E8" s="37">
        <f>VLOOKUP(E5,'مشخصات کارکنان شرکت '!A:O,10)</f>
        <v>0</v>
      </c>
      <c r="F8" s="38" t="s">
        <v>34</v>
      </c>
      <c r="G8" s="32">
        <f>VLOOKUP(E5,'مشخصات کارکنان شرکت '!A:O,11)</f>
        <v>1</v>
      </c>
    </row>
    <row r="9" spans="2:7" ht="15.75" thickBot="1" thickTop="1">
      <c r="B9" s="39" t="s">
        <v>15</v>
      </c>
      <c r="C9" s="40"/>
      <c r="D9" s="41"/>
      <c r="E9" s="39" t="s">
        <v>43</v>
      </c>
      <c r="F9" s="40"/>
      <c r="G9" s="41"/>
    </row>
    <row r="10" spans="1:7" ht="15" thickTop="1">
      <c r="A10" s="9"/>
      <c r="B10" s="42" t="s">
        <v>25</v>
      </c>
      <c r="C10" s="43"/>
      <c r="D10" s="44">
        <f>VLOOKUP(E5,'مشخصات کارکنان شرکت '!A:O,5)</f>
        <v>700000</v>
      </c>
      <c r="E10" s="45" t="s">
        <v>17</v>
      </c>
      <c r="F10" s="46"/>
      <c r="G10" s="64">
        <f>IF(D17&gt;30000000,(D17-30000000)*10%,0)</f>
        <v>48976.53478854001</v>
      </c>
    </row>
    <row r="11" spans="1:7" ht="14.25">
      <c r="A11" s="9"/>
      <c r="B11" s="47" t="s">
        <v>26</v>
      </c>
      <c r="C11" s="48"/>
      <c r="D11" s="49">
        <f>D10*E6</f>
        <v>21700000</v>
      </c>
      <c r="E11" s="50" t="s">
        <v>16</v>
      </c>
      <c r="F11" s="51"/>
      <c r="G11" s="65">
        <v>0</v>
      </c>
    </row>
    <row r="12" spans="1:7" ht="14.25">
      <c r="A12" s="9"/>
      <c r="B12" s="47" t="s">
        <v>1</v>
      </c>
      <c r="C12" s="48"/>
      <c r="D12" s="49">
        <f>IF($E$6=31,1000000,(((1000000*E6)/$J$5)))</f>
        <v>1000000</v>
      </c>
      <c r="E12" s="52" t="s">
        <v>5</v>
      </c>
      <c r="F12" s="53"/>
      <c r="G12" s="66">
        <f>VLOOKUP(E5,'مشخصات کارکنان شرکت '!A:N,13)</f>
        <v>2000000</v>
      </c>
    </row>
    <row r="13" spans="1:10" ht="14.25">
      <c r="A13" s="9"/>
      <c r="B13" s="47" t="s">
        <v>27</v>
      </c>
      <c r="C13" s="48"/>
      <c r="D13" s="49">
        <f>IF($E$6=31,4000000,(((4000000*E6)/$J$5)))</f>
        <v>4000000</v>
      </c>
      <c r="E13" s="54" t="s">
        <v>46</v>
      </c>
      <c r="F13" s="55"/>
      <c r="G13" s="65">
        <f>D15*7%</f>
        <v>2177840.3819918144</v>
      </c>
      <c r="I13" s="10"/>
      <c r="J13" s="10"/>
    </row>
    <row r="14" spans="1:10" ht="19.5" customHeight="1">
      <c r="A14" s="9"/>
      <c r="B14" s="47" t="s">
        <v>3</v>
      </c>
      <c r="C14" s="48"/>
      <c r="D14" s="49">
        <f>(D10/7.33)*140%*C8</f>
        <v>4412005.45702592</v>
      </c>
      <c r="E14" s="50" t="s">
        <v>0</v>
      </c>
      <c r="F14" s="51"/>
      <c r="G14" s="65">
        <f>((D10/6)+D10)*E8</f>
        <v>0</v>
      </c>
      <c r="I14" s="10"/>
      <c r="J14" s="10"/>
    </row>
    <row r="15" spans="1:10" ht="19.5" customHeight="1">
      <c r="A15" s="9"/>
      <c r="B15" s="47" t="s">
        <v>36</v>
      </c>
      <c r="C15" s="48"/>
      <c r="D15" s="20">
        <f>D14+D13+D12+D11</f>
        <v>31112005.45702592</v>
      </c>
      <c r="E15" s="56" t="s">
        <v>18</v>
      </c>
      <c r="F15" s="57"/>
      <c r="G15" s="67">
        <v>0</v>
      </c>
      <c r="J15" s="10"/>
    </row>
    <row r="16" spans="1:10" ht="14.25">
      <c r="A16" s="9"/>
      <c r="B16" s="47" t="s">
        <v>2</v>
      </c>
      <c r="C16" s="48"/>
      <c r="D16" s="49">
        <f>D10*3*E7</f>
        <v>0</v>
      </c>
      <c r="E16" s="58"/>
      <c r="F16" s="59"/>
      <c r="G16" s="68"/>
      <c r="J16" s="10"/>
    </row>
    <row r="17" spans="1:7" ht="15">
      <c r="A17" s="9"/>
      <c r="B17" s="47" t="s">
        <v>21</v>
      </c>
      <c r="C17" s="48"/>
      <c r="D17" s="21">
        <f>(D16+D15)-((G13*2)/7)</f>
        <v>30489765.3478854</v>
      </c>
      <c r="E17" s="50"/>
      <c r="F17" s="51"/>
      <c r="G17" s="68"/>
    </row>
    <row r="18" spans="1:7" ht="18.75" customHeight="1" thickBot="1">
      <c r="A18" s="9"/>
      <c r="B18" s="60" t="s">
        <v>28</v>
      </c>
      <c r="C18" s="61"/>
      <c r="D18" s="49">
        <f>D10*G8</f>
        <v>700000</v>
      </c>
      <c r="E18" s="52"/>
      <c r="F18" s="53"/>
      <c r="G18" s="62"/>
    </row>
    <row r="19" spans="1:7" ht="16.5" thickBot="1" thickTop="1">
      <c r="A19" s="9"/>
      <c r="B19" s="22" t="s">
        <v>29</v>
      </c>
      <c r="C19" s="23"/>
      <c r="D19" s="19">
        <f>D18+D16+D15</f>
        <v>31812005.45702592</v>
      </c>
      <c r="E19" s="22" t="s">
        <v>44</v>
      </c>
      <c r="F19" s="23"/>
      <c r="G19" s="24">
        <f>D19-G10-G11-G12-G13-G14-G15</f>
        <v>27585188.540245563</v>
      </c>
    </row>
    <row r="20" ht="15.75" thickTop="1">
      <c r="C20" s="11"/>
    </row>
  </sheetData>
  <sheetProtection sheet="1" objects="1" scenarios="1" formatCells="0"/>
  <mergeCells count="26">
    <mergeCell ref="B3:G3"/>
    <mergeCell ref="B5:D5"/>
    <mergeCell ref="E5:G5"/>
    <mergeCell ref="B10:C10"/>
    <mergeCell ref="B12:C12"/>
    <mergeCell ref="E19:F19"/>
    <mergeCell ref="B16:C16"/>
    <mergeCell ref="B18:C18"/>
    <mergeCell ref="B17:C17"/>
    <mergeCell ref="B19:C19"/>
    <mergeCell ref="E16:F16"/>
    <mergeCell ref="E17:F17"/>
    <mergeCell ref="E18:F18"/>
    <mergeCell ref="B15:C15"/>
    <mergeCell ref="B4:G4"/>
    <mergeCell ref="B9:D9"/>
    <mergeCell ref="E9:G9"/>
    <mergeCell ref="E10:F10"/>
    <mergeCell ref="E11:F11"/>
    <mergeCell ref="E12:F12"/>
    <mergeCell ref="E13:F13"/>
    <mergeCell ref="E14:F14"/>
    <mergeCell ref="E15:F15"/>
    <mergeCell ref="B14:C14"/>
    <mergeCell ref="B11:C11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8"/>
  <sheetViews>
    <sheetView rightToLeft="1" zoomScalePageLayoutView="0" workbookViewId="0" topLeftCell="A1">
      <selection activeCell="D3" sqref="D3"/>
    </sheetView>
  </sheetViews>
  <sheetFormatPr defaultColWidth="13.421875" defaultRowHeight="15"/>
  <cols>
    <col min="1" max="4" width="13.421875" style="1" customWidth="1"/>
    <col min="5" max="5" width="13.421875" style="2" customWidth="1"/>
    <col min="6" max="12" width="13.421875" style="1" customWidth="1"/>
    <col min="13" max="13" width="15.00390625" style="2" bestFit="1" customWidth="1"/>
    <col min="14" max="16384" width="13.421875" style="1" customWidth="1"/>
  </cols>
  <sheetData>
    <row r="1" spans="1:14" ht="30">
      <c r="A1" s="3" t="s">
        <v>6</v>
      </c>
      <c r="B1" s="3" t="s">
        <v>32</v>
      </c>
      <c r="C1" s="3" t="s">
        <v>8</v>
      </c>
      <c r="D1" s="3" t="s">
        <v>23</v>
      </c>
      <c r="E1" s="4" t="s">
        <v>25</v>
      </c>
      <c r="F1" s="3" t="s">
        <v>4</v>
      </c>
      <c r="G1" s="3" t="s">
        <v>11</v>
      </c>
      <c r="H1" s="3" t="s">
        <v>14</v>
      </c>
      <c r="I1" s="5" t="s">
        <v>30</v>
      </c>
      <c r="J1" s="3" t="s">
        <v>19</v>
      </c>
      <c r="K1" s="3" t="s">
        <v>35</v>
      </c>
      <c r="L1" s="3" t="s">
        <v>31</v>
      </c>
      <c r="M1" s="4" t="s">
        <v>5</v>
      </c>
      <c r="N1" s="3" t="s">
        <v>24</v>
      </c>
    </row>
    <row r="2" spans="1:14" s="71" customFormat="1" ht="15">
      <c r="A2" s="69">
        <v>101</v>
      </c>
      <c r="B2" s="69" t="s">
        <v>33</v>
      </c>
      <c r="C2" s="69" t="s">
        <v>9</v>
      </c>
      <c r="D2" s="69">
        <v>31</v>
      </c>
      <c r="E2" s="70">
        <v>700000</v>
      </c>
      <c r="F2" s="69">
        <v>0</v>
      </c>
      <c r="G2" s="69" t="s">
        <v>12</v>
      </c>
      <c r="H2" s="69">
        <v>33</v>
      </c>
      <c r="I2" s="69">
        <v>4</v>
      </c>
      <c r="J2" s="69">
        <v>0</v>
      </c>
      <c r="K2" s="69">
        <v>1</v>
      </c>
      <c r="L2" s="69" t="s">
        <v>40</v>
      </c>
      <c r="M2" s="70">
        <v>2000000</v>
      </c>
      <c r="N2" s="69" t="s">
        <v>37</v>
      </c>
    </row>
    <row r="3" spans="1:14" s="71" customFormat="1" ht="15">
      <c r="A3" s="69">
        <v>102</v>
      </c>
      <c r="B3" s="69" t="s">
        <v>33</v>
      </c>
      <c r="C3" s="69" t="s">
        <v>38</v>
      </c>
      <c r="D3" s="69">
        <v>31</v>
      </c>
      <c r="E3" s="70">
        <v>611809</v>
      </c>
      <c r="F3" s="69">
        <v>2</v>
      </c>
      <c r="G3" s="69" t="s">
        <v>12</v>
      </c>
      <c r="H3" s="69">
        <v>12</v>
      </c>
      <c r="I3" s="69">
        <v>3</v>
      </c>
      <c r="J3" s="69">
        <v>0</v>
      </c>
      <c r="K3" s="69">
        <v>2</v>
      </c>
      <c r="L3" s="69" t="s">
        <v>39</v>
      </c>
      <c r="M3" s="70">
        <v>1000000</v>
      </c>
      <c r="N3" s="69" t="s">
        <v>41</v>
      </c>
    </row>
    <row r="4" spans="1:14" s="71" customFormat="1" ht="15">
      <c r="A4" s="69">
        <v>103</v>
      </c>
      <c r="B4" s="69"/>
      <c r="C4" s="69"/>
      <c r="D4" s="69"/>
      <c r="E4" s="70"/>
      <c r="F4" s="69"/>
      <c r="G4" s="69"/>
      <c r="H4" s="69"/>
      <c r="I4" s="69"/>
      <c r="J4" s="69"/>
      <c r="K4" s="69"/>
      <c r="L4" s="69"/>
      <c r="M4" s="70"/>
      <c r="N4" s="69"/>
    </row>
    <row r="5" spans="1:14" s="71" customFormat="1" ht="15">
      <c r="A5" s="69"/>
      <c r="B5" s="69"/>
      <c r="C5" s="69"/>
      <c r="D5" s="69"/>
      <c r="E5" s="70"/>
      <c r="F5" s="69"/>
      <c r="G5" s="69"/>
      <c r="H5" s="69"/>
      <c r="I5" s="69"/>
      <c r="J5" s="69"/>
      <c r="K5" s="69"/>
      <c r="L5" s="69"/>
      <c r="M5" s="70"/>
      <c r="N5" s="69"/>
    </row>
    <row r="6" spans="1:14" s="71" customFormat="1" ht="15">
      <c r="A6" s="69"/>
      <c r="B6" s="69"/>
      <c r="C6" s="69"/>
      <c r="D6" s="69"/>
      <c r="E6" s="70"/>
      <c r="F6" s="69"/>
      <c r="G6" s="69"/>
      <c r="H6" s="69"/>
      <c r="I6" s="69"/>
      <c r="J6" s="69"/>
      <c r="K6" s="69"/>
      <c r="L6" s="69"/>
      <c r="M6" s="70"/>
      <c r="N6" s="69"/>
    </row>
    <row r="7" spans="1:14" s="71" customFormat="1" ht="15">
      <c r="A7" s="69"/>
      <c r="B7" s="69"/>
      <c r="C7" s="69"/>
      <c r="D7" s="69"/>
      <c r="E7" s="70"/>
      <c r="F7" s="69"/>
      <c r="G7" s="69"/>
      <c r="H7" s="69"/>
      <c r="I7" s="69"/>
      <c r="J7" s="69"/>
      <c r="K7" s="69"/>
      <c r="L7" s="69"/>
      <c r="M7" s="70"/>
      <c r="N7" s="69"/>
    </row>
    <row r="8" spans="1:14" s="71" customFormat="1" ht="15">
      <c r="A8" s="69"/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  <c r="M8" s="70"/>
      <c r="N8" s="69"/>
    </row>
  </sheetData>
  <sheetProtection/>
  <autoFilter ref="A1:N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 ali</dc:creator>
  <cp:keywords/>
  <dc:description/>
  <cp:lastModifiedBy>RSH</cp:lastModifiedBy>
  <cp:lastPrinted>2020-05-19T18:37:51Z</cp:lastPrinted>
  <dcterms:created xsi:type="dcterms:W3CDTF">2020-05-19T14:53:01Z</dcterms:created>
  <dcterms:modified xsi:type="dcterms:W3CDTF">2020-05-28T16:34:44Z</dcterms:modified>
  <cp:category/>
  <cp:version/>
  <cp:contentType/>
  <cp:contentStatus/>
</cp:coreProperties>
</file>